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otice" sheetId="1" state="visible" r:id="rId1"/>
    <sheet xmlns:r="http://schemas.openxmlformats.org/officeDocument/2006/relationships" name="1. Sources &amp; Emplois" sheetId="2" state="visible" r:id="rId2"/>
    <sheet xmlns:r="http://schemas.openxmlformats.org/officeDocument/2006/relationships" name="2. Valorisation" sheetId="3" state="visible" r:id="rId3"/>
    <sheet xmlns:r="http://schemas.openxmlformats.org/officeDocument/2006/relationships" name="3. Capacité (3 niveaux)" sheetId="4" state="visible" r:id="rId4"/>
    <sheet xmlns:r="http://schemas.openxmlformats.org/officeDocument/2006/relationships" name="4. Grille bancabilite VBP" sheetId="5" state="visible" r:id="rId5"/>
  </sheets>
  <definedNames/>
  <calcPr calcId="124519" fullCalcOnLoad="1"/>
</workbook>
</file>

<file path=xl/styles.xml><?xml version="1.0" encoding="utf-8"?>
<styleSheet xmlns="http://schemas.openxmlformats.org/spreadsheetml/2006/main">
  <numFmts count="6">
    <numFmt numFmtId="164" formatCode="#,##0 ;(#,##0)"/>
    <numFmt numFmtId="165" formatCode="0.0%"/>
    <numFmt numFmtId="166" formatCode="0.00&quot;x&quot;"/>
    <numFmt numFmtId="167" formatCode="0.0"/>
    <numFmt numFmtId="168" formatCode="0 %"/>
    <numFmt numFmtId="169" formatCode="0.0 %"/>
  </numFmts>
  <fonts count="13">
    <font>
      <name val="Calibri"/>
      <family val="2"/>
      <color theme="1"/>
      <sz val="11"/>
      <scheme val="minor"/>
    </font>
    <font>
      <b val="1"/>
      <color rgb="FF7E302D"/>
      <sz val="9"/>
    </font>
    <font>
      <name val="Calibri"/>
      <b val="1"/>
      <color rgb="FF38453F"/>
      <sz val="15"/>
    </font>
    <font>
      <name val="Calibri"/>
      <i val="1"/>
      <color rgb="FF6B6660"/>
      <sz val="9"/>
    </font>
    <font>
      <name val="Calibri"/>
      <color rgb="FF121212"/>
      <sz val="10"/>
    </font>
    <font>
      <name val="Calibri"/>
      <b val="1"/>
      <color rgb="FF7E302D"/>
      <sz val="11"/>
    </font>
    <font>
      <name val="Calibri"/>
      <b val="1"/>
      <color rgb="FF121212"/>
      <sz val="10"/>
    </font>
    <font>
      <name val="Calibri"/>
      <b val="1"/>
      <color rgb="FFFFFFFF"/>
      <sz val="11"/>
    </font>
    <font>
      <name val="Calibri"/>
      <b val="1"/>
      <color rgb="FFFFFFFF"/>
      <sz val="10"/>
    </font>
    <font>
      <name val="Calibri"/>
      <color rgb="FF121212"/>
      <sz val="9.5"/>
    </font>
    <font>
      <name val="Calibri"/>
      <color rgb="FF6B6660"/>
      <sz val="8.5"/>
    </font>
    <font>
      <b val="1"/>
      <color rgb="FF121212"/>
    </font>
    <font>
      <b val="1"/>
      <color rgb="FF7E302D"/>
    </font>
  </fonts>
  <fills count="6">
    <fill>
      <patternFill/>
    </fill>
    <fill>
      <patternFill patternType="gray125"/>
    </fill>
    <fill>
      <patternFill patternType="solid">
        <fgColor rgb="FFF2EDE3"/>
      </patternFill>
    </fill>
    <fill>
      <patternFill patternType="solid">
        <fgColor rgb="FFFCF3D6"/>
      </patternFill>
    </fill>
    <fill>
      <patternFill patternType="solid">
        <fgColor rgb="FF38453F"/>
      </patternFill>
    </fill>
    <fill>
      <patternFill patternType="solid">
        <fgColor rgb="FF7E302D"/>
      </patternFill>
    </fill>
  </fills>
  <borders count="7">
    <border>
      <left/>
      <right/>
      <top/>
      <bottom/>
      <diagonal/>
    </border>
    <border>
      <left style="thin">
        <color rgb="FFD9D2C4"/>
      </left>
      <right style="thin">
        <color rgb="FFD9D2C4"/>
      </right>
      <top style="thin">
        <color rgb="FFD9D2C4"/>
      </top>
      <bottom style="thin">
        <color rgb="FFD9D2C4"/>
      </bottom>
    </border>
    <border>
      <top style="thin">
        <color rgb="FF121212"/>
      </top>
    </border>
    <border>
      <left/>
      <right/>
      <top style="thin">
        <color rgb="FFD9D2C4"/>
      </top>
      <bottom/>
      <diagonal/>
    </border>
    <border>
      <left/>
      <right style="thin">
        <color rgb="FFD9D2C4"/>
      </right>
      <top style="thin">
        <color rgb="FFD9D2C4"/>
      </top>
      <bottom/>
      <diagonal/>
    </border>
    <border>
      <left/>
      <right/>
      <top style="thin">
        <color rgb="FFD9D2C4"/>
      </top>
      <bottom style="thin">
        <color rgb="FFD9D2C4"/>
      </bottom>
      <diagonal/>
    </border>
    <border>
      <left/>
      <right style="thin">
        <color rgb="FFD9D2C4"/>
      </right>
      <top style="thin">
        <color rgb="FFD9D2C4"/>
      </top>
      <bottom style="thin">
        <color rgb="FFD9D2C4"/>
      </bottom>
      <diagonal/>
    </border>
  </borders>
  <cellStyleXfs count="1">
    <xf numFmtId="0" fontId="0" fillId="0" borderId="0"/>
  </cellStyleXfs>
  <cellXfs count="4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horizontal="left" vertical="center" wrapText="1"/>
    </xf>
    <xf numFmtId="0" fontId="5" fillId="2" borderId="0" applyAlignment="1" pivotButton="0" quotePrefix="0" xfId="0">
      <alignment horizontal="left" vertical="center" wrapText="1"/>
    </xf>
    <xf numFmtId="0" fontId="6" fillId="0" borderId="0" applyAlignment="1" pivotButton="0" quotePrefix="0" xfId="0">
      <alignment horizontal="left" vertical="center" wrapText="1"/>
    </xf>
    <xf numFmtId="49" fontId="6" fillId="3" borderId="1" applyAlignment="1" pivotButton="0" quotePrefix="0" xfId="0">
      <alignment horizontal="right"/>
    </xf>
    <xf numFmtId="164" fontId="6" fillId="3" borderId="1" applyAlignment="1" pivotButton="0" quotePrefix="0" xfId="0">
      <alignment horizontal="right"/>
    </xf>
    <xf numFmtId="164" fontId="5" fillId="0" borderId="2" applyAlignment="1" pivotButton="0" quotePrefix="0" xfId="0">
      <alignment horizontal="right"/>
    </xf>
    <xf numFmtId="165" fontId="5" fillId="0" borderId="0" applyAlignment="1" pivotButton="0" quotePrefix="0" xfId="0">
      <alignment horizontal="right"/>
    </xf>
    <xf numFmtId="164" fontId="5" fillId="0" borderId="0" applyAlignment="1" pivotButton="0" quotePrefix="0" xfId="0">
      <alignment horizontal="right"/>
    </xf>
    <xf numFmtId="165" fontId="6" fillId="3" borderId="1" applyAlignment="1" pivotButton="0" quotePrefix="0" xfId="0">
      <alignment horizontal="right"/>
    </xf>
    <xf numFmtId="0" fontId="6" fillId="0" borderId="0" applyAlignment="1" pivotButton="0" quotePrefix="0" xfId="0">
      <alignment horizontal="right"/>
    </xf>
    <xf numFmtId="166" fontId="5" fillId="0" borderId="0" applyAlignment="1" pivotButton="0" quotePrefix="0" xfId="0">
      <alignment horizontal="right"/>
    </xf>
    <xf numFmtId="0" fontId="6" fillId="2" borderId="0" applyAlignment="1" pivotButton="0" quotePrefix="0" xfId="0">
      <alignment horizontal="center"/>
    </xf>
    <xf numFmtId="165" fontId="0" fillId="0" borderId="0" applyAlignment="1" pivotButton="0" quotePrefix="0" xfId="0">
      <alignment horizontal="right"/>
    </xf>
    <xf numFmtId="164" fontId="0" fillId="0" borderId="0" applyAlignment="1" pivotButton="0" quotePrefix="0" xfId="0">
      <alignment horizontal="right"/>
    </xf>
    <xf numFmtId="166" fontId="0" fillId="0" borderId="0" applyAlignment="1" pivotButton="0" quotePrefix="0" xfId="0">
      <alignment horizontal="right"/>
    </xf>
    <xf numFmtId="0" fontId="7" fillId="4" borderId="1" applyAlignment="1" pivotButton="0" quotePrefix="0" xfId="0">
      <alignment horizontal="left" vertical="center" wrapText="1"/>
    </xf>
    <xf numFmtId="0" fontId="7" fillId="4" borderId="1" applyAlignment="1" pivotButton="0" quotePrefix="0" xfId="0">
      <alignment horizontal="center"/>
    </xf>
    <xf numFmtId="0" fontId="4" fillId="0" borderId="1" applyAlignment="1" pivotButton="0" quotePrefix="0" xfId="0">
      <alignment horizontal="left" vertical="center" wrapText="1"/>
    </xf>
    <xf numFmtId="0" fontId="3" fillId="0" borderId="1" applyAlignment="1" pivotButton="0" quotePrefix="0" xfId="0">
      <alignment horizontal="left" vertical="center" wrapText="1"/>
    </xf>
    <xf numFmtId="0" fontId="6" fillId="3" borderId="1" applyAlignment="1" pivotButton="0" quotePrefix="0" xfId="0">
      <alignment horizontal="center"/>
    </xf>
    <xf numFmtId="2" fontId="5" fillId="0" borderId="0" applyAlignment="1" pivotButton="0" quotePrefix="0" xfId="0">
      <alignment horizontal="right"/>
    </xf>
    <xf numFmtId="167" fontId="6" fillId="3" borderId="1" applyAlignment="1" pivotButton="0" quotePrefix="0" xfId="0">
      <alignment horizontal="right"/>
    </xf>
    <xf numFmtId="0" fontId="3" fillId="0" borderId="0" applyAlignment="1" pivotButton="0" quotePrefix="0" xfId="0">
      <alignment horizontal="left" vertical="center" wrapText="1"/>
    </xf>
    <xf numFmtId="2" fontId="6" fillId="3" borderId="1" applyAlignment="1" pivotButton="0" quotePrefix="0" xfId="0">
      <alignment horizontal="right"/>
    </xf>
    <xf numFmtId="0" fontId="5" fillId="2" borderId="1" applyAlignment="1" pivotButton="0" quotePrefix="0" xfId="0">
      <alignment horizontal="left" vertical="center" wrapText="1"/>
    </xf>
    <xf numFmtId="0" fontId="6" fillId="0" borderId="1" applyAlignment="1" pivotButton="0" quotePrefix="0" xfId="0">
      <alignment horizontal="center"/>
    </xf>
    <xf numFmtId="0" fontId="0" fillId="3" borderId="1" applyAlignment="1" pivotButton="0" quotePrefix="0" xfId="0">
      <alignment horizontal="center"/>
    </xf>
    <xf numFmtId="0" fontId="0" fillId="0" borderId="1" applyAlignment="1" pivotButton="0" quotePrefix="0" xfId="0">
      <alignment horizontal="left" vertical="center" wrapText="1"/>
    </xf>
    <xf numFmtId="0" fontId="8" fillId="4" borderId="1" applyAlignment="1" pivotButton="0" quotePrefix="0" xfId="0">
      <alignment horizontal="left" vertical="center" wrapText="1"/>
    </xf>
    <xf numFmtId="0" fontId="8" fillId="4" borderId="1" applyAlignment="1" pivotButton="0" quotePrefix="0" xfId="0">
      <alignment horizontal="center" vertical="center"/>
    </xf>
    <xf numFmtId="0" fontId="7" fillId="5" borderId="1" applyAlignment="1" pivotButton="0" quotePrefix="0" xfId="0">
      <alignment horizontal="left" vertical="center" wrapText="1"/>
    </xf>
    <xf numFmtId="168" fontId="7" fillId="5" borderId="1" applyAlignment="1" pivotButton="0" quotePrefix="0" xfId="0">
      <alignment horizontal="center" vertical="center"/>
    </xf>
    <xf numFmtId="0" fontId="9" fillId="0" borderId="1" applyAlignment="1" pivotButton="0" quotePrefix="0" xfId="0">
      <alignment horizontal="left" vertical="center" wrapText="1"/>
    </xf>
    <xf numFmtId="0" fontId="10" fillId="0" borderId="1" applyAlignment="1" pivotButton="0" quotePrefix="0" xfId="0">
      <alignment horizontal="left" vertical="center" wrapText="1"/>
    </xf>
    <xf numFmtId="1" fontId="11" fillId="3" borderId="1" applyAlignment="1" pivotButton="0" quotePrefix="0" xfId="0">
      <alignment horizontal="center" vertical="center"/>
    </xf>
    <xf numFmtId="0" fontId="5" fillId="2" borderId="0" pivotButton="0" quotePrefix="0" xfId="0"/>
    <xf numFmtId="168" fontId="9" fillId="0" borderId="1" applyAlignment="1" pivotButton="0" quotePrefix="0" xfId="0">
      <alignment horizontal="center" vertical="center"/>
    </xf>
    <xf numFmtId="169" fontId="9" fillId="0" borderId="1" applyAlignment="1" pivotButton="0" quotePrefix="0" xfId="0">
      <alignment horizontal="center" vertical="center"/>
    </xf>
    <xf numFmtId="0" fontId="11" fillId="0" borderId="2" pivotButton="0" quotePrefix="0" xfId="0"/>
    <xf numFmtId="169" fontId="5" fillId="0" borderId="2" applyAlignment="1" pivotButton="0" quotePrefix="0" xfId="0">
      <alignment horizontal="center" vertical="center"/>
    </xf>
    <xf numFmtId="0" fontId="11" fillId="0" borderId="0" pivotButton="0" quotePrefix="0" xfId="0"/>
    <xf numFmtId="0" fontId="12"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H23"/>
  <sheetViews>
    <sheetView showGridLines="0" workbookViewId="0">
      <selection activeCell="A1" sqref="A1"/>
    </sheetView>
  </sheetViews>
  <sheetFormatPr baseColWidth="8" defaultRowHeight="15"/>
  <cols>
    <col width="2" customWidth="1" min="1" max="1"/>
    <col width="42" customWidth="1" min="2" max="2"/>
    <col width="16" customWidth="1" min="3" max="3"/>
    <col width="16" customWidth="1" min="4" max="4"/>
    <col width="16" customWidth="1" min="5" max="5"/>
    <col width="16" customWidth="1" min="6" max="6"/>
    <col width="16" customWidth="1" min="7" max="7"/>
    <col width="16" customWidth="1" min="8" max="8"/>
  </cols>
  <sheetData>
    <row r="2">
      <c r="B2" s="1" t="inlineStr">
        <is>
          <t>VALUE BRIDGE PARTNERS</t>
        </is>
      </c>
    </row>
    <row r="3">
      <c r="B3" s="2" t="inlineStr">
        <is>
          <t>Acquisition Financing — Bank-Lens Screen</t>
        </is>
      </c>
    </row>
    <row r="4">
      <c r="B4" s="3" t="inlineStr">
        <is>
          <t>Modèle de pré-qualification du financement d'une reprise (LBO / MBO / MBI) — France &amp; Suisse</t>
        </is>
      </c>
    </row>
    <row r="6" ht="30" customHeight="1">
      <c r="B6" s="4" t="inlineStr"/>
    </row>
    <row r="7" ht="16" customHeight="1">
      <c r="B7" s="5" t="inlineStr">
        <is>
          <t>À quoi sert cet outil</t>
        </is>
      </c>
    </row>
    <row r="8" ht="30" customHeight="1">
      <c r="B8" s="4" t="inlineStr">
        <is>
          <t>Reproduire la lecture d'un prêteur avant de monter le financement d'une reprise : est-ce que le prix se finance, et l'acquéreur peut-il servir la dette ? Quatre volets, plus la grille d'évaluation que la banque applique au dossier.</t>
        </is>
      </c>
    </row>
    <row r="9" ht="30" customHeight="1">
      <c r="B9" s="4" t="inlineStr"/>
    </row>
    <row r="10" ht="16" customHeight="1">
      <c r="B10" s="6" t="inlineStr">
        <is>
          <t>1 · Sources &amp; Emplois</t>
        </is>
      </c>
    </row>
    <row r="11" ht="30" customHeight="1">
      <c r="B11" s="4" t="inlineStr">
        <is>
          <t>Prix d'acquisition vs fonds propres repreneur + prêt-vendeur subordonné + dette bancaire (gagée / en blanc) + cautionnement (CH) ou garantie Bpifrance (FR).</t>
        </is>
      </c>
    </row>
    <row r="12" ht="16" customHeight="1">
      <c r="B12" s="6" t="inlineStr">
        <is>
          <t>2 · Valorisation</t>
        </is>
      </c>
    </row>
    <row r="13" ht="30" customHeight="1">
      <c r="B13" s="4" t="inlineStr">
        <is>
          <t>DCF (FCFF / Gordon) et grille qualitative à 16 critères convertie en multiple d'EBIT, avec cockpits de sensibilité (croissance, WACC).</t>
        </is>
      </c>
    </row>
    <row r="14" ht="16" customHeight="1">
      <c r="B14" s="6" t="inlineStr">
        <is>
          <t>3 · Capacité (3 niveaux)</t>
        </is>
      </c>
    </row>
    <row r="15" ht="30" customHeight="1">
      <c r="B15" s="4" t="inlineStr">
        <is>
          <t>Le test d'accessibilité de la banque : niveau exploitation → holding de reprise → privé (repreneur), plus une vérification de capacité d'endettement (FCF × facteur, dette / EBITDA).</t>
        </is>
      </c>
    </row>
    <row r="16" ht="16" customHeight="1">
      <c r="B16" s="6" t="inlineStr">
        <is>
          <t>4 · Grille prêteur (39 points)</t>
        </is>
      </c>
    </row>
    <row r="17" ht="30" customHeight="1">
      <c r="B17" s="4" t="inlineStr">
        <is>
          <t>La check-list d'évaluation du dossier et du business plan, notée en RAG, telle qu'un comité de crédit la parcourt.</t>
        </is>
      </c>
    </row>
    <row r="18" ht="30" customHeight="1">
      <c r="B18" s="4" t="inlineStr"/>
    </row>
    <row r="19" ht="16" customHeight="1">
      <c r="B19" s="5" t="inlineStr">
        <is>
          <t>Mode d'emploi</t>
        </is>
      </c>
    </row>
    <row r="20" ht="30" customHeight="1">
      <c r="B20" s="4" t="inlineStr">
        <is>
          <t>Ne modifiez que les cellules JAUNES (hypothèses). Tout le reste est calculé. Réglez la juridiction (CH / FR) en Sources &amp; Emplois : elle pilote les taux d'impôt et d'imposition des dividendes par défaut — à ajuster selon le canton / la situation.</t>
        </is>
      </c>
    </row>
    <row r="21" ht="30" customHeight="1">
      <c r="B21" s="4" t="inlineStr"/>
    </row>
    <row r="22" ht="16" customHeight="1">
      <c r="B22" s="5" t="inlineStr">
        <is>
          <t>Avertissement</t>
        </is>
      </c>
    </row>
    <row r="23" ht="30" customHeight="1">
      <c r="B23" s="4" t="inlineStr">
        <is>
          <t>Outil d'aide à la décision interne Value Bridge Partners. Les taux, barèmes et traitements fiscaux sont des ordres de grandeur paramétrables, non un conseil fiscal, juridique ou financier. Le traitement de la déductibilité des intérêts de dette d'acquisition et de l'imposition des dividendes diffère sensiblement entre cantons suisses et en France (PFU / barème) : à valider avec le conseil fiscal et le prêteur.</t>
        </is>
      </c>
    </row>
  </sheetData>
  <mergeCells count="21">
    <mergeCell ref="B9:H9"/>
    <mergeCell ref="B6:H6"/>
    <mergeCell ref="B15:H15"/>
    <mergeCell ref="B20:H20"/>
    <mergeCell ref="B4:H4"/>
    <mergeCell ref="B16:H16"/>
    <mergeCell ref="B7:H7"/>
    <mergeCell ref="B3:H3"/>
    <mergeCell ref="B22:H22"/>
    <mergeCell ref="B18:H18"/>
    <mergeCell ref="B21:H21"/>
    <mergeCell ref="B12:H12"/>
    <mergeCell ref="B2:H2"/>
    <mergeCell ref="B11:H11"/>
    <mergeCell ref="B23:H23"/>
    <mergeCell ref="B8:H8"/>
    <mergeCell ref="B14:H14"/>
    <mergeCell ref="B17:H17"/>
    <mergeCell ref="B13:H13"/>
    <mergeCell ref="B10:H10"/>
    <mergeCell ref="B19:H19"/>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B2:H36"/>
  <sheetViews>
    <sheetView showGridLines="0" workbookViewId="0">
      <selection activeCell="A1" sqref="A1"/>
    </sheetView>
  </sheetViews>
  <sheetFormatPr baseColWidth="8" defaultRowHeight="15"/>
  <cols>
    <col width="2" customWidth="1" min="1" max="1"/>
    <col width="46" customWidth="1" min="2" max="2"/>
    <col width="18" customWidth="1" min="3" max="3"/>
    <col width="16" customWidth="1" min="4" max="4"/>
    <col width="16" customWidth="1" min="5" max="5"/>
    <col width="16" customWidth="1" min="6" max="6"/>
    <col width="16" customWidth="1" min="7" max="7"/>
    <col width="16" customWidth="1" min="8" max="8"/>
  </cols>
  <sheetData>
    <row r="2">
      <c r="B2" s="1" t="inlineStr">
        <is>
          <t>VALUE BRIDGE PARTNERS</t>
        </is>
      </c>
    </row>
    <row r="3">
      <c r="B3" s="2" t="inlineStr">
        <is>
          <t>1 · Sources &amp; Emplois</t>
        </is>
      </c>
    </row>
    <row r="4">
      <c r="B4" s="3" t="inlineStr">
        <is>
          <t>Comment le prix d'acquisition est financé</t>
        </is>
      </c>
    </row>
    <row r="6">
      <c r="B6" s="5" t="inlineStr">
        <is>
          <t>Paramètres</t>
        </is>
      </c>
    </row>
    <row r="7">
      <c r="B7" s="4" t="inlineStr">
        <is>
          <t>Juridiction (CH ou FR)</t>
        </is>
      </c>
      <c r="C7" s="7" t="inlineStr">
        <is>
          <t>CH</t>
        </is>
      </c>
    </row>
    <row r="8">
      <c r="B8" s="4" t="inlineStr">
        <is>
          <t>Devise (libellé)</t>
        </is>
      </c>
      <c r="C8" s="7" t="inlineStr">
        <is>
          <t>CHF</t>
        </is>
      </c>
    </row>
    <row r="10">
      <c r="B10" s="5" t="inlineStr">
        <is>
          <t>EMPLOIS</t>
        </is>
      </c>
    </row>
    <row r="11">
      <c r="B11" s="4" t="inlineStr">
        <is>
          <t>Prix d'acquisition (100% des titres de la cible)</t>
        </is>
      </c>
      <c r="C11" s="8" t="n">
        <v>1750000</v>
      </c>
    </row>
    <row r="12">
      <c r="B12" s="4" t="inlineStr">
        <is>
          <t>Frais de transaction (conseil, due diligence, actes)</t>
        </is>
      </c>
      <c r="C12" s="8" t="n">
        <v>0</v>
      </c>
    </row>
    <row r="13">
      <c r="B13" s="6" t="inlineStr">
        <is>
          <t>Total des emplois</t>
        </is>
      </c>
      <c r="C13" s="9">
        <f>C11+C12</f>
        <v/>
      </c>
    </row>
    <row r="15">
      <c r="B15" s="5" t="inlineStr">
        <is>
          <t>SOURCES</t>
        </is>
      </c>
    </row>
    <row r="16">
      <c r="B16" s="4" t="inlineStr">
        <is>
          <t>Fonds propres repreneur</t>
        </is>
      </c>
      <c r="C16" s="8" t="n">
        <v>400000</v>
      </c>
      <c r="D16" s="10">
        <f>C16/$C$13</f>
        <v/>
      </c>
    </row>
    <row r="17">
      <c r="B17" s="4" t="inlineStr">
        <is>
          <t>Prêt-vendeur (rang subordonné)</t>
        </is>
      </c>
      <c r="C17" s="8" t="n">
        <v>350000</v>
      </c>
      <c r="D17" s="10">
        <f>C17/$C$13</f>
        <v/>
      </c>
    </row>
    <row r="18">
      <c r="B18" s="6" t="inlineStr">
        <is>
          <t>Total fonds propres + quasi-fonds propres</t>
        </is>
      </c>
      <c r="C18" s="9">
        <f>C16+C17</f>
        <v/>
      </c>
      <c r="D18" s="10">
        <f>C18/$C$13</f>
        <v/>
      </c>
    </row>
    <row r="20">
      <c r="B20" s="4" t="inlineStr">
        <is>
          <t>Dette bancaire d'acquisition — total</t>
        </is>
      </c>
      <c r="C20" s="11">
        <f>C13-C18</f>
        <v/>
      </c>
      <c r="D20" s="10">
        <f>C20/$C$13</f>
        <v/>
      </c>
    </row>
    <row r="21">
      <c r="B21" s="4" t="inlineStr">
        <is>
          <t xml:space="preserve">  dont gagée / garantie</t>
        </is>
      </c>
      <c r="C21" s="8" t="n">
        <v>650000</v>
      </c>
      <c r="D21" s="10">
        <f>IF(C20=0,0,C21/C20)</f>
        <v/>
      </c>
    </row>
    <row r="22">
      <c r="B22" s="4" t="inlineStr">
        <is>
          <t xml:space="preserve">  dont en blanc (non gagée)</t>
        </is>
      </c>
      <c r="C22" s="11">
        <f>C20-C21</f>
        <v/>
      </c>
      <c r="D22" s="10">
        <f>IF(C20=0,0,C22/C20)</f>
        <v/>
      </c>
    </row>
    <row r="24">
      <c r="B24" s="4" t="inlineStr">
        <is>
          <t>Cautionnement / garantie (CH coopérative · FR Bpifrance)</t>
        </is>
      </c>
    </row>
    <row r="25">
      <c r="B25" s="4" t="inlineStr">
        <is>
          <t xml:space="preserve">  Montant du cautionnement / de la garantie</t>
        </is>
      </c>
      <c r="C25" s="8" t="n">
        <v>300000</v>
      </c>
    </row>
    <row r="26">
      <c r="B26" s="4" t="inlineStr">
        <is>
          <t xml:space="preserve">  Taux de prise en compte par le prêteur</t>
        </is>
      </c>
      <c r="C26" s="12" t="n">
        <v>0.8</v>
      </c>
    </row>
    <row r="27">
      <c r="B27" s="4" t="inlineStr">
        <is>
          <t xml:space="preserve">  Couverture retenue</t>
        </is>
      </c>
      <c r="C27" s="11">
        <f>C25*C26</f>
        <v/>
      </c>
    </row>
    <row r="28">
      <c r="B28" s="4" t="inlineStr">
        <is>
          <t xml:space="preserve">  Dette bancaire nette de garantie (exposition en risque)</t>
        </is>
      </c>
      <c r="C28" s="11">
        <f>MAX(C20-C27,0)</f>
        <v/>
      </c>
    </row>
    <row r="30">
      <c r="B30" s="5" t="inlineStr">
        <is>
          <t>CONTRÔLE &amp; RATIOS</t>
        </is>
      </c>
    </row>
    <row r="31">
      <c r="B31" s="6" t="inlineStr">
        <is>
          <t>Total des sources</t>
        </is>
      </c>
      <c r="C31" s="11">
        <f>C18+C20</f>
        <v/>
      </c>
    </row>
    <row r="32">
      <c r="B32" s="4" t="inlineStr">
        <is>
          <t>Contrôle (sources = emplois)</t>
        </is>
      </c>
      <c r="C32" s="13">
        <f>IF(ABS(C31-C13)&lt;1,"OK","ÉCART")</f>
        <v/>
      </c>
    </row>
    <row r="33">
      <c r="B33" s="4" t="inlineStr">
        <is>
          <t>Part equity (FP + prêt-vendeur) / prix</t>
        </is>
      </c>
      <c r="C33" s="10">
        <f>C18/$C$13</f>
        <v/>
      </c>
    </row>
    <row r="34">
      <c r="B34" s="4" t="inlineStr">
        <is>
          <t>Levier bancaire / prix</t>
        </is>
      </c>
      <c r="C34" s="10">
        <f>C20/$C$13</f>
        <v/>
      </c>
    </row>
    <row r="36">
      <c r="B36" s="3" t="inlineStr">
        <is>
          <t>Cellules jaunes = hypothèses à saisir. Le reste est calculé.</t>
        </is>
      </c>
    </row>
  </sheetData>
  <mergeCells count="3">
    <mergeCell ref="B3:H3"/>
    <mergeCell ref="B2:H2"/>
    <mergeCell ref="B4:H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H75"/>
  <sheetViews>
    <sheetView showGridLines="0" workbookViewId="0">
      <selection activeCell="A1" sqref="A1"/>
    </sheetView>
  </sheetViews>
  <sheetFormatPr baseColWidth="8" defaultRowHeight="15"/>
  <cols>
    <col width="2" customWidth="1" min="1" max="1"/>
    <col width="46" customWidth="1" min="2" max="2"/>
    <col width="15" customWidth="1" min="3" max="3"/>
    <col width="15" customWidth="1" min="4" max="4"/>
    <col width="15" customWidth="1" min="5" max="5"/>
    <col width="15" customWidth="1" min="6" max="6"/>
    <col width="15" customWidth="1" min="7" max="7"/>
    <col width="15" customWidth="1" min="8" max="8"/>
  </cols>
  <sheetData>
    <row r="2">
      <c r="B2" s="1" t="inlineStr">
        <is>
          <t>VALUE BRIDGE PARTNERS</t>
        </is>
      </c>
    </row>
    <row r="3">
      <c r="B3" s="2" t="inlineStr">
        <is>
          <t>2 · Valorisation</t>
        </is>
      </c>
    </row>
    <row r="4">
      <c r="B4" s="3" t="inlineStr">
        <is>
          <t>DCF (FCFF / Gordon) + grille qualitative → multiple d'EBIT</t>
        </is>
      </c>
    </row>
    <row r="6">
      <c r="B6" s="5" t="inlineStr">
        <is>
          <t>Facteurs d'entrée (valeurs durables)</t>
        </is>
      </c>
    </row>
    <row r="7">
      <c r="B7" s="4" t="inlineStr">
        <is>
          <t>Chiffre d'affaires</t>
        </is>
      </c>
      <c r="C7" s="8" t="n">
        <v>7268304</v>
      </c>
    </row>
    <row r="8">
      <c r="B8" s="4" t="inlineStr">
        <is>
          <t>EBIT durable</t>
        </is>
      </c>
      <c r="C8" s="8" t="n">
        <v>540000</v>
      </c>
    </row>
    <row r="9">
      <c r="B9" s="4" t="inlineStr">
        <is>
          <t>Taux d'imposition des sociétés</t>
        </is>
      </c>
      <c r="C9" s="12" t="n">
        <v>0.15</v>
      </c>
    </row>
    <row r="10">
      <c r="B10" s="4" t="inlineStr">
        <is>
          <t>Investissements (capex de remplacement)</t>
        </is>
      </c>
      <c r="C10" s="8" t="n">
        <v>70000</v>
      </c>
    </row>
    <row r="11">
      <c r="B11" s="4" t="inlineStr">
        <is>
          <t>Amortissements</t>
        </is>
      </c>
      <c r="C11" s="8" t="n">
        <v>70000</v>
      </c>
    </row>
    <row r="12">
      <c r="B12" s="4" t="inlineStr">
        <is>
          <t>EBITDA (calculé)</t>
        </is>
      </c>
      <c r="C12" s="11">
        <f>C8+C11</f>
        <v/>
      </c>
    </row>
    <row r="13">
      <c r="B13" s="4" t="inlineStr">
        <is>
          <t>Dettes financières existantes</t>
        </is>
      </c>
      <c r="C13" s="8" t="n">
        <v>211000</v>
      </c>
    </row>
    <row r="14">
      <c r="B14" s="4" t="inlineStr">
        <is>
          <t>Actifs hors exploitation</t>
        </is>
      </c>
      <c r="C14" s="8" t="n">
        <v>0</v>
      </c>
    </row>
    <row r="15">
      <c r="B15" s="4" t="inlineStr">
        <is>
          <t>WACC / taux de capitalisation (réf. 11%–20%)</t>
        </is>
      </c>
      <c r="C15" s="12" t="n">
        <v>0.132</v>
      </c>
    </row>
    <row r="16">
      <c r="B16" s="4" t="inlineStr">
        <is>
          <t>Croissance long terme (g)</t>
        </is>
      </c>
      <c r="C16" s="12" t="n">
        <v>0.02</v>
      </c>
    </row>
    <row r="18">
      <c r="B18" s="5" t="inlineStr">
        <is>
          <t>Sortie du modèle — DCF</t>
        </is>
      </c>
    </row>
    <row r="19">
      <c r="B19" s="4" t="inlineStr">
        <is>
          <t>NOPLAT = EBIT × (1 − impôt)</t>
        </is>
      </c>
      <c r="C19" s="11">
        <f>C8*(1-C9)</f>
        <v/>
      </c>
    </row>
    <row r="20">
      <c r="B20" s="4" t="inlineStr">
        <is>
          <t>FCFF = NOPLAT + Amort. − Capex</t>
        </is>
      </c>
      <c r="C20" s="11">
        <f>C19+C11-C10</f>
        <v/>
      </c>
    </row>
    <row r="21">
      <c r="B21" s="4" t="inlineStr">
        <is>
          <t>Valeur d'entreprise (Gordon) = FCFF×(1+g)/(WACC−g)</t>
        </is>
      </c>
      <c r="C21" s="11">
        <f>C20*(1+C16)/(C15-C16)</f>
        <v/>
      </c>
    </row>
    <row r="22">
      <c r="B22" s="4" t="inlineStr">
        <is>
          <t>− Dettes financières</t>
        </is>
      </c>
      <c r="C22" s="11">
        <f>-C13</f>
        <v/>
      </c>
    </row>
    <row r="23">
      <c r="B23" s="4" t="inlineStr">
        <is>
          <t>+ Actifs hors exploitation</t>
        </is>
      </c>
      <c r="C23" s="11">
        <f>C14</f>
        <v/>
      </c>
    </row>
    <row r="24">
      <c r="B24" s="6" t="inlineStr">
        <is>
          <t>Valeur des fonds propres (Equity Value)</t>
        </is>
      </c>
      <c r="C24" s="9">
        <f>C21+C22+C23</f>
        <v/>
      </c>
    </row>
    <row r="25">
      <c r="B25" s="4" t="inlineStr">
        <is>
          <t>Multiple d'EBIT implicite</t>
        </is>
      </c>
      <c r="C25" s="14">
        <f>C21/C8</f>
        <v/>
      </c>
    </row>
    <row r="26">
      <c r="B26" s="4" t="inlineStr">
        <is>
          <t>Multiple d'EBITDA implicite</t>
        </is>
      </c>
      <c r="C26" s="14">
        <f>C21/C12</f>
        <v/>
      </c>
    </row>
    <row r="29">
      <c r="B29" s="5" t="inlineStr">
        <is>
          <t>Cockpit — sensibilité à la croissance (g)</t>
        </is>
      </c>
    </row>
    <row r="30">
      <c r="C30" s="15" t="inlineStr">
        <is>
          <t>g</t>
        </is>
      </c>
      <c r="D30" s="15" t="inlineStr">
        <is>
          <t>VE</t>
        </is>
      </c>
      <c r="E30" s="15" t="inlineStr">
        <is>
          <t>Mult. EBIT</t>
        </is>
      </c>
      <c r="F30" s="15" t="inlineStr">
        <is>
          <t>Mult. EBITDA</t>
        </is>
      </c>
    </row>
    <row r="31">
      <c r="C31" s="16" t="n">
        <v>0.04</v>
      </c>
      <c r="D31" s="17">
        <f>$C$20*(1+C31)/($C$15-C31)</f>
        <v/>
      </c>
      <c r="E31" s="18">
        <f>D31/$C$8</f>
        <v/>
      </c>
      <c r="F31" s="18">
        <f>D31/$C$12</f>
        <v/>
      </c>
    </row>
    <row r="32">
      <c r="C32" s="16" t="n">
        <v>0.03</v>
      </c>
      <c r="D32" s="17">
        <f>$C$20*(1+C32)/($C$15-C32)</f>
        <v/>
      </c>
      <c r="E32" s="18">
        <f>D32/$C$8</f>
        <v/>
      </c>
      <c r="F32" s="18">
        <f>D32/$C$12</f>
        <v/>
      </c>
    </row>
    <row r="33">
      <c r="C33" s="16" t="n">
        <v>0.02</v>
      </c>
      <c r="D33" s="17">
        <f>$C$20*(1+C33)/($C$15-C33)</f>
        <v/>
      </c>
      <c r="E33" s="18">
        <f>D33/$C$8</f>
        <v/>
      </c>
      <c r="F33" s="18">
        <f>D33/$C$12</f>
        <v/>
      </c>
    </row>
    <row r="34">
      <c r="C34" s="16" t="n">
        <v>0.01</v>
      </c>
      <c r="D34" s="17">
        <f>$C$20*(1+C34)/($C$15-C34)</f>
        <v/>
      </c>
      <c r="E34" s="18">
        <f>D34/$C$8</f>
        <v/>
      </c>
      <c r="F34" s="18">
        <f>D34/$C$12</f>
        <v/>
      </c>
    </row>
    <row r="35">
      <c r="C35" s="16" t="n">
        <v>0</v>
      </c>
      <c r="D35" s="17">
        <f>$C$20*(1+C35)/($C$15-C35)</f>
        <v/>
      </c>
      <c r="E35" s="18">
        <f>D35/$C$8</f>
        <v/>
      </c>
      <c r="F35" s="18">
        <f>D35/$C$12</f>
        <v/>
      </c>
    </row>
    <row r="36">
      <c r="C36" s="16" t="n">
        <v>-0.01</v>
      </c>
      <c r="D36" s="17">
        <f>$C$20*(1+C36)/($C$15-C36)</f>
        <v/>
      </c>
      <c r="E36" s="18">
        <f>D36/$C$8</f>
        <v/>
      </c>
      <c r="F36" s="18">
        <f>D36/$C$12</f>
        <v/>
      </c>
    </row>
    <row r="37">
      <c r="C37" s="16" t="n">
        <v>-0.02</v>
      </c>
      <c r="D37" s="17">
        <f>$C$20*(1+C37)/($C$15-C37)</f>
        <v/>
      </c>
      <c r="E37" s="18">
        <f>D37/$C$8</f>
        <v/>
      </c>
      <c r="F37" s="18">
        <f>D37/$C$12</f>
        <v/>
      </c>
    </row>
    <row r="40">
      <c r="B40" s="5" t="inlineStr">
        <is>
          <t>Cockpit — sensibilité au WACC</t>
        </is>
      </c>
    </row>
    <row r="41">
      <c r="C41" s="15" t="inlineStr">
        <is>
          <t>WACC</t>
        </is>
      </c>
      <c r="D41" s="15" t="inlineStr">
        <is>
          <t>VE</t>
        </is>
      </c>
      <c r="E41" s="15" t="inlineStr">
        <is>
          <t>Mult. EBIT</t>
        </is>
      </c>
      <c r="F41" s="15" t="inlineStr">
        <is>
          <t>Mult. EBITDA</t>
        </is>
      </c>
    </row>
    <row r="42">
      <c r="C42" s="16" t="n">
        <v>0.152</v>
      </c>
      <c r="D42" s="17">
        <f>$C$20*(1+$C$16)/(C42-$C$16)</f>
        <v/>
      </c>
      <c r="E42" s="18">
        <f>D42/$C$8</f>
        <v/>
      </c>
      <c r="F42" s="18">
        <f>D42/$C$12</f>
        <v/>
      </c>
    </row>
    <row r="43">
      <c r="C43" s="16" t="n">
        <v>0.142</v>
      </c>
      <c r="D43" s="17">
        <f>$C$20*(1+$C$16)/(C43-$C$16)</f>
        <v/>
      </c>
      <c r="E43" s="18">
        <f>D43/$C$8</f>
        <v/>
      </c>
      <c r="F43" s="18">
        <f>D43/$C$12</f>
        <v/>
      </c>
    </row>
    <row r="44">
      <c r="C44" s="16" t="n">
        <v>0.132</v>
      </c>
      <c r="D44" s="17">
        <f>$C$20*(1+$C$16)/(C44-$C$16)</f>
        <v/>
      </c>
      <c r="E44" s="18">
        <f>D44/$C$8</f>
        <v/>
      </c>
      <c r="F44" s="18">
        <f>D44/$C$12</f>
        <v/>
      </c>
    </row>
    <row r="45">
      <c r="C45" s="16" t="n">
        <v>0.122</v>
      </c>
      <c r="D45" s="17">
        <f>$C$20*(1+$C$16)/(C45-$C$16)</f>
        <v/>
      </c>
      <c r="E45" s="18">
        <f>D45/$C$8</f>
        <v/>
      </c>
      <c r="F45" s="18">
        <f>D45/$C$12</f>
        <v/>
      </c>
    </row>
    <row r="46">
      <c r="C46" s="16" t="n">
        <v>0.112</v>
      </c>
      <c r="D46" s="17">
        <f>$C$20*(1+$C$16)/(C46-$C$16)</f>
        <v/>
      </c>
      <c r="E46" s="18">
        <f>D46/$C$8</f>
        <v/>
      </c>
      <c r="F46" s="18">
        <f>D46/$C$12</f>
        <v/>
      </c>
    </row>
    <row r="47">
      <c r="C47" s="16" t="n">
        <v>0.102</v>
      </c>
      <c r="D47" s="17">
        <f>$C$20*(1+$C$16)/(C47-$C$16)</f>
        <v/>
      </c>
      <c r="E47" s="18">
        <f>D47/$C$8</f>
        <v/>
      </c>
      <c r="F47" s="18">
        <f>D47/$C$12</f>
        <v/>
      </c>
    </row>
    <row r="48">
      <c r="C48" s="16" t="n">
        <v>0.092</v>
      </c>
      <c r="D48" s="17">
        <f>$C$20*(1+$C$16)/(C48-$C$16)</f>
        <v/>
      </c>
      <c r="E48" s="18">
        <f>D48/$C$8</f>
        <v/>
      </c>
      <c r="F48" s="18">
        <f>D48/$C$12</f>
        <v/>
      </c>
    </row>
    <row r="51">
      <c r="B51" s="5" t="inlineStr">
        <is>
          <t>Grille qualitative → multiple d'EBIT (16 critères, note 1–10)</t>
        </is>
      </c>
    </row>
    <row r="52">
      <c r="B52" s="19" t="inlineStr">
        <is>
          <t>Critère</t>
        </is>
      </c>
      <c r="C52" s="20" t="inlineStr">
        <is>
          <t>Ancre 1 (faible)</t>
        </is>
      </c>
      <c r="D52" s="20" t="inlineStr">
        <is>
          <t>Ancre 5–6 (moyen)</t>
        </is>
      </c>
      <c r="E52" s="20" t="inlineStr">
        <is>
          <t>Ancre 10 (fort)</t>
        </is>
      </c>
      <c r="F52" s="20" t="inlineStr">
        <is>
          <t>Note (1–10)</t>
        </is>
      </c>
    </row>
    <row r="53">
      <c r="B53" s="21" t="inlineStr">
        <is>
          <t>Degré de notoriété</t>
        </is>
      </c>
      <c r="C53" s="22" t="inlineStr">
        <is>
          <t>Plutôt faible</t>
        </is>
      </c>
      <c r="D53" s="22" t="inlineStr">
        <is>
          <t>Moyen</t>
        </is>
      </c>
      <c r="E53" s="22" t="inlineStr">
        <is>
          <t>Au-dessus de la branche</t>
        </is>
      </c>
      <c r="F53" s="23" t="n">
        <v>6</v>
      </c>
    </row>
    <row r="54">
      <c r="B54" s="21" t="inlineStr">
        <is>
          <t>Risques d'approvisionnement</t>
        </is>
      </c>
      <c r="C54" s="22" t="inlineStr">
        <is>
          <t>Forte dépendance</t>
        </is>
      </c>
      <c r="D54" s="22" t="inlineStr">
        <is>
          <t>Changement possible à moyen terme</t>
        </is>
      </c>
      <c r="E54" s="22" t="inlineStr">
        <is>
          <t>Marchés couverts</t>
        </is>
      </c>
      <c r="F54" s="23" t="n">
        <v>9</v>
      </c>
    </row>
    <row r="55">
      <c r="B55" s="21" t="inlineStr">
        <is>
          <t>Personnes clés (management)</t>
        </is>
      </c>
      <c r="C55" s="22" t="inlineStr">
        <is>
          <t>Forte dépendance, pas de suppléance</t>
        </is>
      </c>
      <c r="D55" s="22" t="inlineStr">
        <is>
          <t>Faible dépendance</t>
        </is>
      </c>
      <c r="E55" s="22" t="inlineStr">
        <is>
          <t>Aucune dépendance</t>
        </is>
      </c>
      <c r="F55" s="23" t="n">
        <v>3</v>
      </c>
    </row>
    <row r="56">
      <c r="B56" s="21" t="inlineStr">
        <is>
          <t>Branche</t>
        </is>
      </c>
      <c r="C56" s="22" t="inlineStr">
        <is>
          <t>Saturée, baissière</t>
        </is>
      </c>
      <c r="D56" s="22" t="inlineStr">
        <is>
          <t>Stable</t>
        </is>
      </c>
      <c r="E56" s="22" t="inlineStr">
        <is>
          <t>Croissance dynamique</t>
        </is>
      </c>
      <c r="F56" s="23" t="n">
        <v>6</v>
      </c>
    </row>
    <row r="57">
      <c r="B57" s="21" t="inlineStr">
        <is>
          <t>Capacité d'innovation</t>
        </is>
      </c>
      <c r="C57" s="22" t="inlineStr">
        <is>
          <t>Faible</t>
        </is>
      </c>
      <c r="D57" s="22" t="inlineStr">
        <is>
          <t>Répond aux attentes</t>
        </is>
      </c>
      <c r="E57" s="22" t="inlineStr">
        <is>
          <t>Leader</t>
        </is>
      </c>
      <c r="F57" s="23" t="n">
        <v>7</v>
      </c>
    </row>
    <row r="58">
      <c r="B58" s="21" t="inlineStr">
        <is>
          <t>Fidélisation clients</t>
        </is>
      </c>
      <c r="C58" s="22" t="inlineStr">
        <is>
          <t>Faible</t>
        </is>
      </c>
      <c r="D58" s="22" t="inlineStr">
        <is>
          <t>Dans la moyenne</t>
        </is>
      </c>
      <c r="E58" s="22" t="inlineStr">
        <is>
          <t>Au-dessus de la moyenne</t>
        </is>
      </c>
      <c r="F58" s="23" t="n">
        <v>7</v>
      </c>
    </row>
    <row r="59">
      <c r="B59" s="21" t="inlineStr">
        <is>
          <t>Risques clients (concentration)</t>
        </is>
      </c>
      <c r="C59" s="22" t="inlineStr">
        <is>
          <t>Cumul de risques</t>
        </is>
      </c>
      <c r="D59" s="22" t="inlineStr">
        <is>
          <t>Quelques clients importants</t>
        </is>
      </c>
      <c r="E59" s="22" t="inlineStr">
        <is>
          <t>Large répartition</t>
        </is>
      </c>
      <c r="F59" s="23" t="n">
        <v>7</v>
      </c>
    </row>
    <row r="60">
      <c r="B60" s="21" t="inlineStr">
        <is>
          <t>Nouveaux produits, part</t>
        </is>
      </c>
      <c r="C60" s="22" t="inlineStr">
        <is>
          <t>Nulle à faible</t>
        </is>
      </c>
      <c r="D60" s="22" t="inlineStr">
        <is>
          <t>Renouvellement en cours</t>
        </is>
      </c>
      <c r="E60" s="22" t="inlineStr">
        <is>
          <t>Part élevée</t>
        </is>
      </c>
      <c r="F60" s="23" t="n">
        <v>6</v>
      </c>
    </row>
    <row r="61">
      <c r="B61" s="21" t="inlineStr">
        <is>
          <t>Produits</t>
        </is>
      </c>
      <c r="C61" s="22" t="inlineStr">
        <is>
          <t>Sous-traitance / négoce</t>
        </is>
      </c>
      <c r="D61" s="22" t="inlineStr">
        <is>
          <t>Interchangeables</t>
        </is>
      </c>
      <c r="E61" s="22" t="inlineStr">
        <is>
          <t>Forte valeur ajoutée</t>
        </is>
      </c>
      <c r="F61" s="23" t="n">
        <v>8</v>
      </c>
    </row>
    <row r="62">
      <c r="B62" s="21" t="inlineStr">
        <is>
          <t>Structure des processus</t>
        </is>
      </c>
      <c r="C62" s="22" t="inlineStr">
        <is>
          <t>Complexes, coûteux</t>
        </is>
      </c>
      <c r="D62" s="22" t="inlineStr">
        <is>
          <t>Dans la moyenne</t>
        </is>
      </c>
      <c r="E62" s="22" t="inlineStr">
        <is>
          <t>Lean</t>
        </is>
      </c>
      <c r="F62" s="23" t="n">
        <v>3</v>
      </c>
    </row>
    <row r="63">
      <c r="B63" s="21" t="inlineStr">
        <is>
          <t>Niveau de qualité</t>
        </is>
      </c>
      <c r="C63" s="22" t="inlineStr">
        <is>
          <t>Satisfaisant</t>
        </is>
      </c>
      <c r="D63" s="22" t="inlineStr">
        <is>
          <t>Dans la moyenne</t>
        </is>
      </c>
      <c r="E63" s="22" t="inlineStr">
        <is>
          <t>Au-delà des attentes</t>
        </is>
      </c>
      <c r="F63" s="23" t="n">
        <v>8</v>
      </c>
    </row>
    <row r="64">
      <c r="B64" s="21" t="inlineStr">
        <is>
          <t>Profil de risque général</t>
        </is>
      </c>
      <c r="C64" s="22" t="inlineStr">
        <is>
          <t>Élevé</t>
        </is>
      </c>
      <c r="D64" s="22" t="inlineStr">
        <is>
          <t>Moyen</t>
        </is>
      </c>
      <c r="E64" s="22" t="inlineStr">
        <is>
          <t>Faible</t>
        </is>
      </c>
      <c r="F64" s="23" t="n">
        <v>5</v>
      </c>
    </row>
    <row r="65">
      <c r="B65" s="21" t="inlineStr">
        <is>
          <t>Prestations de services</t>
        </is>
      </c>
      <c r="C65" s="22" t="inlineStr">
        <is>
          <t>Faibles</t>
        </is>
      </c>
      <c r="D65" s="22" t="inlineStr">
        <is>
          <t>Dans la moyenne</t>
        </is>
      </c>
      <c r="E65" s="22" t="inlineStr">
        <is>
          <t>Supérieures</t>
        </is>
      </c>
      <c r="F65" s="23" t="n">
        <v>7</v>
      </c>
    </row>
    <row r="66">
      <c r="B66" s="21" t="inlineStr">
        <is>
          <t>Risque de substitution</t>
        </is>
      </c>
      <c r="C66" s="22" t="inlineStr">
        <is>
          <t>Élevé</t>
        </is>
      </c>
      <c r="D66" s="22" t="inlineStr">
        <is>
          <t>Normal</t>
        </is>
      </c>
      <c r="E66" s="22" t="inlineStr">
        <is>
          <t>Faible</t>
        </is>
      </c>
      <c r="F66" s="23" t="n">
        <v>7</v>
      </c>
    </row>
    <row r="67">
      <c r="B67" s="21" t="inlineStr">
        <is>
          <t>Pression concurrentielle</t>
        </is>
      </c>
      <c r="C67" s="22" t="inlineStr">
        <is>
          <t>Intense, croissante</t>
        </is>
      </c>
      <c r="D67" s="22" t="inlineStr">
        <is>
          <t>Normale</t>
        </is>
      </c>
      <c r="E67" s="22" t="inlineStr">
        <is>
          <t>Faible</t>
        </is>
      </c>
      <c r="F67" s="23" t="n">
        <v>7</v>
      </c>
    </row>
    <row r="68">
      <c r="B68" s="21" t="inlineStr">
        <is>
          <t>Potentiel d'avenir</t>
        </is>
      </c>
      <c r="C68" s="22" t="inlineStr">
        <is>
          <t>Faible</t>
        </is>
      </c>
      <c r="D68" s="22" t="inlineStr">
        <is>
          <t>Relativement positif</t>
        </is>
      </c>
      <c r="E68" s="22" t="inlineStr">
        <is>
          <t>Élevé</t>
        </is>
      </c>
      <c r="F68" s="23" t="n">
        <v>7</v>
      </c>
    </row>
    <row r="70">
      <c r="B70" s="4" t="inlineStr">
        <is>
          <t>Score moyen</t>
        </is>
      </c>
      <c r="F70" s="24">
        <f>AVERAGE(F53:F68)</f>
        <v/>
      </c>
    </row>
    <row r="71">
      <c r="B71" s="4" t="inlineStr">
        <is>
          <t>Multiple EBIT min / max de l'échelle</t>
        </is>
      </c>
      <c r="E71" s="25" t="n">
        <v>3</v>
      </c>
      <c r="F71" s="25" t="n">
        <v>10</v>
      </c>
    </row>
    <row r="72">
      <c r="B72" s="4" t="inlineStr">
        <is>
          <t>Multiple EBIT (interpolation linéaire 1→10)</t>
        </is>
      </c>
      <c r="F72" s="14">
        <f>E71+(F70-1)/(10-1)*(F71-E71)</f>
        <v/>
      </c>
    </row>
    <row r="73">
      <c r="B73" s="6" t="inlineStr">
        <is>
          <t>Valeur d'entreprise (méthode multiple)</t>
        </is>
      </c>
      <c r="F73" s="9">
        <f>F72*$C$8</f>
        <v/>
      </c>
    </row>
    <row r="75">
      <c r="B75" s="3" t="inlineStr">
        <is>
          <t>Deux lectures de valeur : DCF (C21) et multiple qualitatif (F73). Un prêteur regarde les deux et retient la plus prudente.</t>
        </is>
      </c>
    </row>
  </sheetData>
  <mergeCells count="3">
    <mergeCell ref="B3:H3"/>
    <mergeCell ref="B2:H2"/>
    <mergeCell ref="B4:H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B2:H46"/>
  <sheetViews>
    <sheetView showGridLines="0" workbookViewId="0">
      <selection activeCell="A1" sqref="A1"/>
    </sheetView>
  </sheetViews>
  <sheetFormatPr baseColWidth="8" defaultRowHeight="15"/>
  <cols>
    <col width="2" customWidth="1" min="1" max="1"/>
    <col width="46" customWidth="1" min="2" max="2"/>
    <col width="15" customWidth="1" min="3" max="3"/>
    <col width="15" customWidth="1" min="4" max="4"/>
    <col width="15" customWidth="1" min="5" max="5"/>
    <col width="46" customWidth="1" min="6" max="6"/>
    <col width="15" customWidth="1" min="7" max="7"/>
    <col width="15" customWidth="1" min="8" max="8"/>
  </cols>
  <sheetData>
    <row r="2">
      <c r="B2" s="1" t="inlineStr">
        <is>
          <t>VALUE BRIDGE PARTNERS</t>
        </is>
      </c>
    </row>
    <row r="3">
      <c r="B3" s="2" t="inlineStr">
        <is>
          <t>3 · Capacité financière — 3 niveaux</t>
        </is>
      </c>
    </row>
    <row r="4">
      <c r="B4" s="3" t="inlineStr">
        <is>
          <t>Exploitation → Holding de reprise → Privé (repreneur)</t>
        </is>
      </c>
    </row>
    <row r="6">
      <c r="B6" s="5" t="inlineStr">
        <is>
          <t>Paramètres de dette</t>
        </is>
      </c>
      <c r="F6" s="5" t="inlineStr">
        <is>
          <t>Niveau privé — repreneur</t>
        </is>
      </c>
    </row>
    <row r="7">
      <c r="B7" s="4" t="inlineStr">
        <is>
          <t>Dette d'acquisition (depuis Sources &amp; Emplois)</t>
        </is>
      </c>
      <c r="C7" s="11">
        <f>'1. Sources &amp; Emplois'!C20</f>
        <v/>
      </c>
      <c r="F7" s="4" t="inlineStr">
        <is>
          <t>Dividendes perçus (= bénéfice net cible)</t>
        </is>
      </c>
      <c r="G7" s="11">
        <f>C20</f>
        <v/>
      </c>
    </row>
    <row r="8">
      <c r="B8" s="4" t="inlineStr">
        <is>
          <t>Taux d'intérêt dette bancaire</t>
        </is>
      </c>
      <c r="C8" s="12" t="n">
        <v>0.045</v>
      </c>
      <c r="F8" s="4" t="inlineStr">
        <is>
          <t>Salaire</t>
        </is>
      </c>
      <c r="G8" s="8" t="n">
        <v>0</v>
      </c>
    </row>
    <row r="9">
      <c r="B9" s="4" t="inlineStr">
        <is>
          <t>Taux d'intérêt théorique (test de résistance)</t>
        </is>
      </c>
      <c r="C9" s="12" t="n">
        <v>0.03</v>
      </c>
      <c r="F9" s="4" t="inlineStr">
        <is>
          <t>Autres revenus</t>
        </is>
      </c>
      <c r="G9" s="8" t="n">
        <v>0</v>
      </c>
    </row>
    <row r="10">
      <c r="B10" s="4" t="inlineStr">
        <is>
          <t>Rémunération prêt-vendeur</t>
        </is>
      </c>
      <c r="C10" s="12" t="n">
        <v>0.03</v>
      </c>
      <c r="F10" s="4" t="inlineStr">
        <is>
          <t>Revenu total</t>
        </is>
      </c>
      <c r="G10" s="11">
        <f>G7+G8+G9</f>
        <v/>
      </c>
    </row>
    <row r="11">
      <c r="B11" s="4" t="inlineStr">
        <is>
          <t>Amortissement annuel de la dette d'acquisition</t>
        </is>
      </c>
      <c r="C11" s="8" t="n">
        <v>180000</v>
      </c>
    </row>
    <row r="12">
      <c r="B12" s="4" t="inlineStr">
        <is>
          <t>Charges administratives holding</t>
        </is>
      </c>
      <c r="C12" s="8" t="n">
        <v>5000</v>
      </c>
      <c r="F12" s="4" t="inlineStr">
        <is>
          <t>Imposition dividendes (CH part. · FR PFU ~30%)</t>
        </is>
      </c>
      <c r="G12" s="12" t="n">
        <v>0.4</v>
      </c>
    </row>
    <row r="13">
      <c r="F13" s="4" t="inlineStr">
        <is>
          <t>− Impôt sur dividendes</t>
        </is>
      </c>
      <c r="G13" s="11">
        <f>-G7*G12</f>
        <v/>
      </c>
    </row>
    <row r="14">
      <c r="B14" s="5" t="inlineStr">
        <is>
          <t>Niveau exploitation (société cible)</t>
        </is>
      </c>
      <c r="F14" s="4" t="inlineStr">
        <is>
          <t>Taux d'impôt autres revenus</t>
        </is>
      </c>
      <c r="G14" s="12" t="n">
        <v>0.25</v>
      </c>
    </row>
    <row r="15">
      <c r="B15" s="4" t="inlineStr">
        <is>
          <t>EBITDA</t>
        </is>
      </c>
      <c r="C15" s="11">
        <f>'2. Valorisation'!C12</f>
        <v/>
      </c>
      <c r="F15" s="4" t="inlineStr">
        <is>
          <t>− Impôt autres revenus</t>
        </is>
      </c>
      <c r="G15" s="11">
        <f>-MAX(G8+G9,0)*G14</f>
        <v/>
      </c>
    </row>
    <row r="16">
      <c r="B16" s="4" t="inlineStr">
        <is>
          <t>− Capex de remplacement</t>
        </is>
      </c>
      <c r="C16" s="11">
        <f>-'2. Valorisation'!C10</f>
        <v/>
      </c>
      <c r="F16" s="4" t="inlineStr">
        <is>
          <t>− Coût de la vie / charges privées</t>
        </is>
      </c>
      <c r="G16" s="8" t="n">
        <v>0</v>
      </c>
    </row>
    <row r="17">
      <c r="B17" s="4" t="inlineStr">
        <is>
          <t>EBIT</t>
        </is>
      </c>
      <c r="C17" s="11">
        <f>C15+C16</f>
        <v/>
      </c>
      <c r="F17" s="6" t="inlineStr">
        <is>
          <t>Reste à vivre après impôts &amp; service dette</t>
        </is>
      </c>
      <c r="G17" s="9">
        <f>G10+G13+G15+G16</f>
        <v/>
      </c>
    </row>
    <row r="18">
      <c r="B18" s="4" t="inlineStr">
        <is>
          <t>− Charges financières (taux réel)</t>
        </is>
      </c>
      <c r="C18" s="11">
        <f>-C7*C8</f>
        <v/>
      </c>
    </row>
    <row r="19">
      <c r="B19" s="4" t="inlineStr">
        <is>
          <t>− Impôts</t>
        </is>
      </c>
      <c r="C19" s="11">
        <f>-MAX(C17+C18,0)*'2. Valorisation'!C9</f>
        <v/>
      </c>
      <c r="F19" s="26" t="inlineStr">
        <is>
          <t>Niveau privé : à compléter avec la situation réelle du repreneur (salaire, charges, fiscalité cantonale/française).</t>
        </is>
      </c>
    </row>
    <row r="20">
      <c r="B20" s="6" t="inlineStr">
        <is>
          <t>Bénéfice net exploitation</t>
        </is>
      </c>
      <c r="C20" s="9">
        <f>C17+C18+C19</f>
        <v/>
      </c>
    </row>
    <row r="22">
      <c r="B22" s="5" t="inlineStr">
        <is>
          <t>Niveau holding de reprise</t>
        </is>
      </c>
    </row>
    <row r="23">
      <c r="B23" s="4" t="inlineStr">
        <is>
          <t>Distribution (100% du bénéfice net cible)</t>
        </is>
      </c>
      <c r="C23" s="11">
        <f>C20</f>
        <v/>
      </c>
    </row>
    <row r="24">
      <c r="B24" s="4" t="inlineStr">
        <is>
          <t>− Charges administratives</t>
        </is>
      </c>
      <c r="C24" s="11">
        <f>-C12</f>
        <v/>
      </c>
    </row>
    <row r="25">
      <c r="B25" s="4" t="inlineStr">
        <is>
          <t>− Intérêts dette d'acquisition (théoriques)</t>
        </is>
      </c>
      <c r="C25" s="11">
        <f>-C7*C9</f>
        <v/>
      </c>
    </row>
    <row r="26">
      <c r="B26" s="4" t="inlineStr">
        <is>
          <t>− Rémunération prêt-vendeur</t>
        </is>
      </c>
      <c r="C26" s="11">
        <f>-'1. Sources &amp; Emplois'!C17*C10</f>
        <v/>
      </c>
    </row>
    <row r="27">
      <c r="B27" s="6" t="inlineStr">
        <is>
          <t>Bénéfice holding avant amortissement</t>
        </is>
      </c>
      <c r="C27" s="9">
        <f>C23+C24+C25+C26</f>
        <v/>
      </c>
    </row>
    <row r="28">
      <c r="B28" s="4" t="inlineStr">
        <is>
          <t>− Amortissement du financement</t>
        </is>
      </c>
      <c r="C28" s="11">
        <f>-C11</f>
        <v/>
      </c>
    </row>
    <row r="29">
      <c r="B29" s="6" t="inlineStr">
        <is>
          <t>Solde disponible / (à couvrir)</t>
        </is>
      </c>
      <c r="C29" s="9">
        <f>C27+C28</f>
        <v/>
      </c>
    </row>
    <row r="30">
      <c r="B30" s="4" t="inlineStr">
        <is>
          <t>Couverture du service de la dette (holding)</t>
        </is>
      </c>
      <c r="C30" s="14">
        <f>IF(C11=0,0,C27/C11)</f>
        <v/>
      </c>
    </row>
    <row r="31">
      <c r="B31" s="4" t="inlineStr">
        <is>
          <t>Verdict holding</t>
        </is>
      </c>
      <c r="C31" s="13">
        <f>IF(C29&gt;=0,"OK — autofinancé","INSUFFISANT")</f>
        <v/>
      </c>
    </row>
    <row r="34">
      <c r="B34" s="5" t="inlineStr">
        <is>
          <t>Vérification — capacité d'endettement (EBITDA durable)</t>
        </is>
      </c>
    </row>
    <row r="35">
      <c r="B35" s="4" t="inlineStr">
        <is>
          <t>EBITDA durable</t>
        </is>
      </c>
      <c r="C35" s="8" t="n">
        <v>627000</v>
      </c>
    </row>
    <row r="36">
      <c r="B36" s="4" t="inlineStr">
        <is>
          <t>− Amortissements (hors goodwill)</t>
        </is>
      </c>
      <c r="C36" s="8" t="n">
        <v>70000</v>
      </c>
    </row>
    <row r="37">
      <c r="B37" s="4" t="inlineStr">
        <is>
          <t>− Capex de remplacement planifié</t>
        </is>
      </c>
      <c r="C37" s="8" t="n">
        <v>114000</v>
      </c>
    </row>
    <row r="38">
      <c r="B38" s="4" t="inlineStr">
        <is>
          <t>EBIT durable</t>
        </is>
      </c>
      <c r="C38" s="11">
        <f>C35-C36-C37</f>
        <v/>
      </c>
    </row>
    <row r="39">
      <c r="B39" s="4" t="inlineStr">
        <is>
          <t>Taux d'impôt</t>
        </is>
      </c>
      <c r="C39" s="12" t="n">
        <v>0.15</v>
      </c>
    </row>
    <row r="40">
      <c r="B40" s="4" t="inlineStr">
        <is>
          <t>FCF = EBIT durable × (1 − impôt)</t>
        </is>
      </c>
      <c r="C40" s="11">
        <f>C38*(1-C39)</f>
        <v/>
      </c>
    </row>
    <row r="41">
      <c r="B41" s="4" t="inlineStr">
        <is>
          <t>Facteur de capitalisation FCF</t>
        </is>
      </c>
      <c r="C41" s="27" t="n">
        <v>5.83</v>
      </c>
    </row>
    <row r="42">
      <c r="B42" s="4" t="inlineStr">
        <is>
          <t>Potentiel de financement (FCF × facteur)</t>
        </is>
      </c>
      <c r="C42" s="11">
        <f>C40*C41</f>
        <v/>
      </c>
    </row>
    <row r="43">
      <c r="B43" s="4" t="inlineStr">
        <is>
          <t>Total dettes rémunérées (existantes + nouvelles)</t>
        </is>
      </c>
      <c r="C43" s="8" t="n">
        <v>2224000</v>
      </c>
    </row>
    <row r="44">
      <c r="B44" s="4" t="inlineStr">
        <is>
          <t>Sollicitation du potentiel (≤ 100% = OK)</t>
        </is>
      </c>
      <c r="C44" s="10">
        <f>C43/C42</f>
        <v/>
      </c>
    </row>
    <row r="45">
      <c r="B45" s="4" t="inlineStr">
        <is>
          <t>Facteur d'endettement (dette / EBITDA durable)</t>
        </is>
      </c>
      <c r="C45" s="14">
        <f>C43/C35</f>
        <v/>
      </c>
    </row>
    <row r="46">
      <c r="B46" s="4" t="inlineStr">
        <is>
          <t>Verdict capacité</t>
        </is>
      </c>
      <c r="C46" s="13">
        <f>IF(C44&lt;=1,"DANS LE POTENTIEL","AU-DELÀ DU POTENTIEL")</f>
        <v/>
      </c>
    </row>
  </sheetData>
  <mergeCells count="4">
    <mergeCell ref="F19:H20"/>
    <mergeCell ref="B3:H3"/>
    <mergeCell ref="B2:H2"/>
    <mergeCell ref="B4:H4"/>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B2:E55"/>
  <sheetViews>
    <sheetView showGridLines="0" workbookViewId="0">
      <selection activeCell="A1" sqref="A1"/>
    </sheetView>
  </sheetViews>
  <sheetFormatPr baseColWidth="8" defaultRowHeight="15"/>
  <cols>
    <col width="2" customWidth="1" min="1" max="1"/>
    <col width="52" customWidth="1" min="2" max="2"/>
    <col width="40" customWidth="1" min="3" max="3"/>
    <col width="38" customWidth="1" min="4" max="4"/>
    <col width="11" customWidth="1" min="5" max="5"/>
  </cols>
  <sheetData>
    <row r="2">
      <c r="B2" s="1" t="inlineStr">
        <is>
          <t>VALUE BRIDGE PARTNERS</t>
        </is>
      </c>
    </row>
    <row r="3">
      <c r="B3" s="2" t="inlineStr">
        <is>
          <t>4 · Grille de bancabilite VBP (lecture preteur)</t>
        </is>
      </c>
    </row>
    <row r="4" ht="26" customHeight="1">
      <c r="B4" s="3" t="inlineStr">
        <is>
          <t>6 dimensions ponderees. Note chaque point 0 (Rouge) / 1 (Jaune) / 2 (Vert). Score ponderé → niveau de bancabilite. Tout R/J = ligne de l'ordre du jour du 1er rendez-vous banque.</t>
        </is>
      </c>
    </row>
    <row r="6">
      <c r="B6" s="32" t="inlineStr">
        <is>
          <t>Point de contrôle</t>
        </is>
      </c>
      <c r="C6" s="32" t="inlineStr">
        <is>
          <t>Standard de preuve</t>
        </is>
      </c>
      <c r="D6" s="32" t="inlineStr">
        <is>
          <t>Déclencheur si Rouge</t>
        </is>
      </c>
      <c r="E6" s="33" t="inlineStr">
        <is>
          <t>Note</t>
        </is>
      </c>
    </row>
    <row r="7">
      <c r="B7" s="34" t="inlineStr">
        <is>
          <t>1 · Structure &amp; apport   ·   poids 20 %</t>
        </is>
      </c>
      <c r="E7" s="35">
        <f>AVERAGE(E8:E12)/2</f>
        <v/>
      </c>
    </row>
    <row r="8">
      <c r="B8" s="36" t="inlineStr">
        <is>
          <t>Fonds propres repreneur ≥ 40 % du prix</t>
        </is>
      </c>
      <c r="C8" s="37" t="inlineStr">
        <is>
          <t>Relevés / engagement d'apport</t>
        </is>
      </c>
      <c r="D8" s="37" t="inlineStr">
        <is>
          <t>Exiger un apport complémentaire ou un co-investisseur</t>
        </is>
      </c>
      <c r="E8" s="38" t="n">
        <v>2</v>
      </c>
    </row>
    <row r="9">
      <c r="B9" s="36" t="inlineStr">
        <is>
          <t>Crédit-vendeur réellement subordonné et standstill</t>
        </is>
      </c>
      <c r="C9" s="37" t="inlineStr">
        <is>
          <t>Convention de subordination signée</t>
        </is>
      </c>
      <c r="D9" s="37" t="inlineStr">
        <is>
          <t>Renégocier le rang / la durée de standstill</t>
        </is>
      </c>
      <c r="E9" s="38" t="n">
        <v>1</v>
      </c>
    </row>
    <row r="10">
      <c r="B10" s="36" t="inlineStr">
        <is>
          <t>Garanties mobilisables (Bpifrance / coopérative de cautionnement, nantissement de titres, GAPD)</t>
        </is>
      </c>
      <c r="C10" s="37" t="inlineStr">
        <is>
          <t>Accords de principe des garants</t>
        </is>
      </c>
      <c r="D10" s="37" t="inlineStr">
        <is>
          <t>Structurer les sûretés avant le dossier</t>
        </is>
      </c>
      <c r="E10" s="38" t="n">
        <v>1</v>
      </c>
    </row>
    <row r="11">
      <c r="B11" s="36" t="inlineStr">
        <is>
          <t>Structure du deal cohérente (holding de reprise, share vs asset)</t>
        </is>
      </c>
      <c r="C11" s="37" t="inlineStr">
        <is>
          <t>Term sheet / mémo de structuration</t>
        </is>
      </c>
      <c r="D11" s="37" t="inlineStr">
        <is>
          <t>Revoir le véhicule d'acquisition</t>
        </is>
      </c>
      <c r="E11" s="38" t="n">
        <v>2</v>
      </c>
    </row>
    <row r="12">
      <c r="B12" s="36" t="inlineStr">
        <is>
          <t>Frais de transaction financés (hors fonds de roulement)</t>
        </is>
      </c>
      <c r="C12" s="37" t="inlineStr">
        <is>
          <t>Budget des emplois</t>
        </is>
      </c>
      <c r="D12" s="37" t="inlineStr">
        <is>
          <t>Reconstituer la trésorerie d'exploitation</t>
        </is>
      </c>
      <c r="E12" s="38" t="n">
        <v>2</v>
      </c>
    </row>
    <row r="13">
      <c r="B13" s="34" t="inlineStr">
        <is>
          <t>2 · Qualité &amp; durabilité de l'EBITDA   ·   poids 25 %</t>
        </is>
      </c>
      <c r="E13" s="35">
        <f>AVERAGE(E14:E18)/2</f>
        <v/>
      </c>
    </row>
    <row r="14">
      <c r="B14" s="36" t="inlineStr">
        <is>
          <t>Add-backs documentés et défendables (QoE)</t>
        </is>
      </c>
      <c r="C14" s="37" t="inlineStr">
        <is>
          <t>Analyse QoE / revue des retraitements</t>
        </is>
      </c>
      <c r="D14" s="37" t="inlineStr">
        <is>
          <t>Normaliser l'EBITDA avant présentation</t>
        </is>
      </c>
      <c r="E14" s="38" t="n">
        <v>1</v>
      </c>
    </row>
    <row r="15">
      <c r="B15" s="36" t="inlineStr">
        <is>
          <t>EBITDA récurrent / contractualisé (vs ponctuel)</t>
        </is>
      </c>
      <c r="C15" s="37" t="inlineStr">
        <is>
          <t>Carnet de commandes, contrats</t>
        </is>
      </c>
      <c r="D15" s="37" t="inlineStr">
        <is>
          <t>Prouver la récurrence du chiffre</t>
        </is>
      </c>
      <c r="E15" s="38" t="n">
        <v>2</v>
      </c>
    </row>
    <row r="16">
      <c r="B16" s="36" t="inlineStr">
        <is>
          <t>Conversion EBITDA→cash saine (BFR maîtrisé)</t>
        </is>
      </c>
      <c r="C16" s="37" t="inlineStr">
        <is>
          <t>3 ans de tableaux de cash-flow</t>
        </is>
      </c>
      <c r="D16" s="37" t="inlineStr">
        <is>
          <t>Analyser le BFR et la saisonnalité</t>
        </is>
      </c>
      <c r="E16" s="38" t="n">
        <v>1</v>
      </c>
    </row>
    <row r="17">
      <c r="B17" s="36" t="inlineStr">
        <is>
          <t>Capex de maintien distinct du capex de croissance</t>
        </is>
      </c>
      <c r="C17" s="37" t="inlineStr">
        <is>
          <t>Plan d'investissement 5 ans</t>
        </is>
      </c>
      <c r="D17" s="37" t="inlineStr">
        <is>
          <t>Isoler le capex de maintien réel</t>
        </is>
      </c>
      <c r="E17" s="38" t="n">
        <v>2</v>
      </c>
    </row>
    <row r="18">
      <c r="B18" s="36" t="inlineStr">
        <is>
          <t>Budget cohérent avec l'historique</t>
        </is>
      </c>
      <c r="C18" s="37" t="inlineStr">
        <is>
          <t>Budget vs réalisé sur 3 ans</t>
        </is>
      </c>
      <c r="D18" s="37" t="inlineStr">
        <is>
          <t>Réconcilier les écarts avant la banque</t>
        </is>
      </c>
      <c r="E18" s="38" t="n">
        <v>2</v>
      </c>
    </row>
    <row r="19">
      <c r="B19" s="34" t="inlineStr">
        <is>
          <t>3 · Capacité de service &amp; stress   ·   poids 20 %</t>
        </is>
      </c>
      <c r="E19" s="35">
        <f>AVERAGE(E20:E24)/2</f>
        <v/>
      </c>
    </row>
    <row r="20">
      <c r="B20" s="36" t="inlineStr">
        <is>
          <t>DSCR holding ≥ 1,20x en base</t>
        </is>
      </c>
      <c r="C20" s="37" t="inlineStr">
        <is>
          <t>Modèle de capacité 3 niveaux</t>
        </is>
      </c>
      <c r="D20" s="37" t="inlineStr">
        <is>
          <t>Réduire la dette / allonger l'amortissement</t>
        </is>
      </c>
      <c r="E20" s="38" t="n">
        <v>2</v>
      </c>
    </row>
    <row r="21">
      <c r="B21" s="36" t="inlineStr">
        <is>
          <t>Tient le stress (taux +200 pb, EBITDA −15 %)</t>
        </is>
      </c>
      <c r="C21" s="37" t="inlineStr">
        <is>
          <t>Scénarios de stress chiffrés</t>
        </is>
      </c>
      <c r="D21" s="37" t="inlineStr">
        <is>
          <t>Coussin insuffisant : renforcer l'equity</t>
        </is>
      </c>
      <c r="E21" s="38" t="n">
        <v>1</v>
      </c>
    </row>
    <row r="22">
      <c r="B22" s="36" t="inlineStr">
        <is>
          <t>Reste-à-vivre privé crédible après service de dette</t>
        </is>
      </c>
      <c r="C22" s="37" t="inlineStr">
        <is>
          <t>Budget privé du repreneur</t>
        </is>
      </c>
      <c r="D22" s="37" t="inlineStr">
        <is>
          <t>Revoir rémunération / structure de distribution</t>
        </is>
      </c>
      <c r="E22" s="38" t="n">
        <v>1</v>
      </c>
    </row>
    <row r="23">
      <c r="B23" s="36" t="inlineStr">
        <is>
          <t>Marge de covenant (levier, ICR)</t>
        </is>
      </c>
      <c r="C23" s="37" t="inlineStr">
        <is>
          <t>Term sheet de la dette</t>
        </is>
      </c>
      <c r="D23" s="37" t="inlineStr">
        <is>
          <t>Négocier les covenants / headroom</t>
        </is>
      </c>
      <c r="E23" s="38" t="n">
        <v>1</v>
      </c>
    </row>
    <row r="24">
      <c r="B24" s="36" t="inlineStr">
        <is>
          <t>Capacité de reporting mensuel du holding</t>
        </is>
      </c>
      <c r="C24" s="37" t="inlineStr">
        <is>
          <t>Process comptable / outil</t>
        </is>
      </c>
      <c r="D24" s="37" t="inlineStr">
        <is>
          <t>Mettre en place le reporting de dette</t>
        </is>
      </c>
      <c r="E24" s="38" t="n">
        <v>1</v>
      </c>
    </row>
    <row r="25">
      <c r="B25" s="34" t="inlineStr">
        <is>
          <t>4 · Dépendances &amp; transférabilité   ·   poids 15 %</t>
        </is>
      </c>
      <c r="E25" s="35">
        <f>AVERAGE(E26:E30)/2</f>
        <v/>
      </c>
    </row>
    <row r="26">
      <c r="B26" s="36" t="inlineStr">
        <is>
          <t>Concentration client (1er &lt; 20 %, top 3 &lt; 40 %)</t>
        </is>
      </c>
      <c r="C26" s="37" t="inlineStr">
        <is>
          <t>CA par client sur 3 ans</t>
        </is>
      </c>
      <c r="D26" s="37" t="inlineStr">
        <is>
          <t>Plan de diversification / contrats pluriannuels</t>
        </is>
      </c>
      <c r="E26" s="38" t="n">
        <v>1</v>
      </c>
    </row>
    <row r="27">
      <c r="B27" s="36" t="inlineStr">
        <is>
          <t>Concentration fournisseur / approvisionnement sécurisé</t>
        </is>
      </c>
      <c r="C27" s="37" t="inlineStr">
        <is>
          <t>CA par fournisseur, contrats</t>
        </is>
      </c>
      <c r="D27" s="37" t="inlineStr">
        <is>
          <t>Sources alternatives / contrats cadres</t>
        </is>
      </c>
      <c r="E27" s="38" t="n">
        <v>2</v>
      </c>
    </row>
    <row r="28">
      <c r="B28" s="36" t="inlineStr">
        <is>
          <t>Dépendance homme-clé + rétention (lock-in cédant, 2e ligne)</t>
        </is>
      </c>
      <c r="C28" s="37" t="inlineStr">
        <is>
          <t>Organigramme, contrats, plan de transition</t>
        </is>
      </c>
      <c r="D28" s="37" t="inlineStr">
        <is>
          <t>Accompagnement cédant / earn-out / recrutement</t>
        </is>
      </c>
      <c r="E28" s="38" t="n">
        <v>0</v>
      </c>
    </row>
    <row r="29">
      <c r="B29" s="36" t="inlineStr">
        <is>
          <t>Clauses de change-of-control (contrats clés, baux)</t>
        </is>
      </c>
      <c r="C29" s="37" t="inlineStr">
        <is>
          <t>Revue des contrats matériels</t>
        </is>
      </c>
      <c r="D29" s="37" t="inlineStr">
        <is>
          <t>Obtenir les waivers avant closing</t>
        </is>
      </c>
      <c r="E29" s="38" t="n">
        <v>1</v>
      </c>
    </row>
    <row r="30">
      <c r="B30" s="36" t="inlineStr">
        <is>
          <t>Transférabilité des autorisations / licences</t>
        </is>
      </c>
      <c r="C30" s="37" t="inlineStr">
        <is>
          <t>Inventaire réglementaire</t>
        </is>
      </c>
      <c r="D30" s="37" t="inlineStr">
        <is>
          <t>Sécuriser le transfert / l'agrément</t>
        </is>
      </c>
      <c r="E30" s="38" t="n">
        <v>2</v>
      </c>
    </row>
    <row r="31">
      <c r="B31" s="34" t="inlineStr">
        <is>
          <t>5 · Structure, fiscalité &amp; juridique   ·   poids 10 %</t>
        </is>
      </c>
      <c r="E31" s="35">
        <f>AVERAGE(E32:E36)/2</f>
        <v/>
      </c>
    </row>
    <row r="32">
      <c r="B32" s="36" t="inlineStr">
        <is>
          <t>FR : intégration fiscale / holding animatrice / Charasse analysés</t>
        </is>
      </c>
      <c r="C32" s="37" t="inlineStr">
        <is>
          <t>Mémo fiscal du conseil</t>
        </is>
      </c>
      <c r="D32" s="37" t="inlineStr">
        <is>
          <t>Valider la déductibilité des intérêts</t>
        </is>
      </c>
      <c r="E32" s="38" t="n">
        <v>1</v>
      </c>
    </row>
    <row r="33">
      <c r="B33" s="36" t="inlineStr">
        <is>
          <t>CH : LPI / transposition / debt push-down analysés</t>
        </is>
      </c>
      <c r="C33" s="37" t="inlineStr">
        <is>
          <t>Mémo fiscal du conseil</t>
        </is>
      </c>
      <c r="D33" s="37" t="inlineStr">
        <is>
          <t>Adapter la structure de reprise</t>
        </is>
      </c>
      <c r="E33" s="38" t="n">
        <v>1</v>
      </c>
    </row>
    <row r="34">
      <c r="B34" s="36" t="inlineStr">
        <is>
          <t>Déductibilité des intérêts de la dette d'acquisition confirmée</t>
        </is>
      </c>
      <c r="C34" s="37" t="inlineStr">
        <is>
          <t>Mémo fiscal</t>
        </is>
      </c>
      <c r="D34" s="37" t="inlineStr">
        <is>
          <t>Chiffrer le coût après impôt réel</t>
        </is>
      </c>
      <c r="E34" s="38" t="n">
        <v>1</v>
      </c>
    </row>
    <row r="35">
      <c r="B35" s="36" t="inlineStr">
        <is>
          <t>Titres de propriété / cap table propres</t>
        </is>
      </c>
      <c r="C35" s="37" t="inlineStr">
        <is>
          <t>Registre des actions, pactes</t>
        </is>
      </c>
      <c r="D35" s="37" t="inlineStr">
        <is>
          <t>Régulariser avant due diligence</t>
        </is>
      </c>
      <c r="E35" s="38" t="n">
        <v>2</v>
      </c>
    </row>
    <row r="36">
      <c r="B36" s="36" t="inlineStr">
        <is>
          <t>Absence de litige significatif en cours</t>
        </is>
      </c>
      <c r="C36" s="37" t="inlineStr">
        <is>
          <t>Revue juridique / contentieux</t>
        </is>
      </c>
      <c r="D36" s="37" t="inlineStr">
        <is>
          <t>Provisionner / garantie de passif</t>
        </is>
      </c>
      <c r="E36" s="38" t="n">
        <v>2</v>
      </c>
    </row>
    <row r="37">
      <c r="B37" s="34" t="inlineStr">
        <is>
          <t>6 · Passifs &amp; legacy   ·   poids 10 %</t>
        </is>
      </c>
      <c r="E37" s="35">
        <f>AVERAGE(E38:E42)/2</f>
        <v/>
      </c>
    </row>
    <row r="38">
      <c r="B38" s="36" t="inlineStr">
        <is>
          <t>Prévoyance chiffrée (CH : couverture LPP ; FR : IFC-retraite)</t>
        </is>
      </c>
      <c r="C38" s="37" t="inlineStr">
        <is>
          <t>Rapport de prévoyance / actuariel</t>
        </is>
      </c>
      <c r="D38" s="37" t="inlineStr">
        <is>
          <t>Provisionner le sous-financement</t>
        </is>
      </c>
      <c r="E38" s="38" t="n">
        <v>1</v>
      </c>
    </row>
    <row r="39">
      <c r="B39" s="36" t="inlineStr">
        <is>
          <t>Environnement / sols (si activité industrielle)</t>
        </is>
      </c>
      <c r="C39" s="37" t="inlineStr">
        <is>
          <t>Audit environnemental</t>
        </is>
      </c>
      <c r="D39" s="37" t="inlineStr">
        <is>
          <t>Diligence environnementale spécifique</t>
        </is>
      </c>
      <c r="E39" s="38" t="n">
        <v>2</v>
      </c>
    </row>
    <row r="40">
      <c r="B40" s="36" t="inlineStr">
        <is>
          <t>Engagements hors-bilan / baux / leasing</t>
        </is>
      </c>
      <c r="C40" s="37" t="inlineStr">
        <is>
          <t>Annexes comptables</t>
        </is>
      </c>
      <c r="D40" s="37" t="inlineStr">
        <is>
          <t>Intégrer au net debt / dette-like</t>
        </is>
      </c>
      <c r="E40" s="38" t="n">
        <v>1</v>
      </c>
    </row>
    <row r="41">
      <c r="B41" s="36" t="inlineStr">
        <is>
          <t>Contrats long terme défavorables</t>
        </is>
      </c>
      <c r="C41" s="37" t="inlineStr">
        <is>
          <t>Revue des contrats</t>
        </is>
      </c>
      <c r="D41" s="37" t="inlineStr">
        <is>
          <t>Renégocier avant closing</t>
        </is>
      </c>
      <c r="E41" s="38" t="n">
        <v>2</v>
      </c>
    </row>
    <row r="42">
      <c r="B42" s="36" t="inlineStr">
        <is>
          <t>Garanties données / cautions existantes</t>
        </is>
      </c>
      <c r="C42" s="37" t="inlineStr">
        <is>
          <t>État des sûretés</t>
        </is>
      </c>
      <c r="D42" s="37" t="inlineStr">
        <is>
          <t>Lever / substituer avant closing</t>
        </is>
      </c>
      <c r="E42" s="38" t="n">
        <v>2</v>
      </c>
    </row>
    <row r="44">
      <c r="B44" s="39" t="inlineStr">
        <is>
          <t>SYNTHÈSE — SCORE DE BANCABILITÉ</t>
        </is>
      </c>
    </row>
    <row r="45">
      <c r="B45" s="32" t="inlineStr">
        <is>
          <t>Dimension</t>
        </is>
      </c>
      <c r="C45" s="33" t="inlineStr">
        <is>
          <t>Poids</t>
        </is>
      </c>
      <c r="D45" s="33" t="inlineStr">
        <is>
          <t>Score</t>
        </is>
      </c>
      <c r="E45" s="33" t="inlineStr">
        <is>
          <t>Contribution</t>
        </is>
      </c>
    </row>
    <row r="46">
      <c r="B46" s="36" t="inlineStr">
        <is>
          <t>Structure &amp; apport</t>
        </is>
      </c>
      <c r="C46" s="40" t="n">
        <v>0.2</v>
      </c>
      <c r="D46" s="40">
        <f>E7</f>
        <v/>
      </c>
      <c r="E46" s="41">
        <f>E7*0.2</f>
        <v/>
      </c>
    </row>
    <row r="47">
      <c r="B47" s="36" t="inlineStr">
        <is>
          <t>Qualité &amp; durabilité de l'EBITDA</t>
        </is>
      </c>
      <c r="C47" s="40" t="n">
        <v>0.25</v>
      </c>
      <c r="D47" s="40">
        <f>E13</f>
        <v/>
      </c>
      <c r="E47" s="41">
        <f>E13*0.25</f>
        <v/>
      </c>
    </row>
    <row r="48">
      <c r="B48" s="36" t="inlineStr">
        <is>
          <t>Capacité de service &amp; stress</t>
        </is>
      </c>
      <c r="C48" s="40" t="n">
        <v>0.2</v>
      </c>
      <c r="D48" s="40">
        <f>E19</f>
        <v/>
      </c>
      <c r="E48" s="41">
        <f>E19*0.2</f>
        <v/>
      </c>
    </row>
    <row r="49">
      <c r="B49" s="36" t="inlineStr">
        <is>
          <t>Dépendances &amp; transférabilité</t>
        </is>
      </c>
      <c r="C49" s="40" t="n">
        <v>0.15</v>
      </c>
      <c r="D49" s="40">
        <f>E25</f>
        <v/>
      </c>
      <c r="E49" s="41">
        <f>E25*0.15</f>
        <v/>
      </c>
    </row>
    <row r="50">
      <c r="B50" s="36" t="inlineStr">
        <is>
          <t>Structure, fiscalité &amp; juridique</t>
        </is>
      </c>
      <c r="C50" s="40" t="n">
        <v>0.1</v>
      </c>
      <c r="D50" s="40">
        <f>E31</f>
        <v/>
      </c>
      <c r="E50" s="41">
        <f>E31*0.1</f>
        <v/>
      </c>
    </row>
    <row r="51">
      <c r="B51" s="36" t="inlineStr">
        <is>
          <t>Passifs &amp; legacy</t>
        </is>
      </c>
      <c r="C51" s="40" t="n">
        <v>0.1</v>
      </c>
      <c r="D51" s="40">
        <f>E37</f>
        <v/>
      </c>
      <c r="E51" s="41">
        <f>E37*0.1</f>
        <v/>
      </c>
    </row>
    <row r="52">
      <c r="B52" s="42" t="inlineStr">
        <is>
          <t>Score de bancabilité pondéré</t>
        </is>
      </c>
      <c r="E52" s="43">
        <f>SUM(E46:E51)</f>
        <v/>
      </c>
    </row>
    <row r="53">
      <c r="B53" s="44" t="inlineStr">
        <is>
          <t>Niveau</t>
        </is>
      </c>
      <c r="E53" s="45">
        <f>IF(E52&gt;=0.75,"BANCABLE",IF(E52&gt;=0.5,"SOUS CONDITIONS","PAS ENCORE"))</f>
        <v/>
      </c>
    </row>
    <row r="55" ht="40" customHeight="1">
      <c r="B55" s="26" t="inlineStr">
        <is>
          <t>Outil indicatif. Ne constitue pas une offre, un engagement ou une garantie de financement. Value Bridge Partners n'est pas un établissement de crédit : la décision appartient au prêteur, selon son dossier, ses politiques et les conditions de marché. Seuils = ordres de grandeur. Ne constitue pas un conseil fiscal, juridique ou financier.</t>
        </is>
      </c>
    </row>
  </sheetData>
  <mergeCells count="10">
    <mergeCell ref="B19:D19"/>
    <mergeCell ref="B37:D37"/>
    <mergeCell ref="B4:E4"/>
    <mergeCell ref="B31:D31"/>
    <mergeCell ref="B13:D13"/>
    <mergeCell ref="B55:E55"/>
    <mergeCell ref="B3:E3"/>
    <mergeCell ref="B2:E2"/>
    <mergeCell ref="B7:D7"/>
    <mergeCell ref="B25:D25"/>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2026-10-29T22:22:28Z</dcterms:created>
  <dcterms:modified xmlns:dcterms="http://purl.org/dc/terms/" xmlns:xsi="http://www.w3.org/2001/XMLSchema-instance" xsi:type="dcterms:W3CDTF">2026-10-30T08:34:36Z</dcterms:modified>
</cp:coreProperties>
</file>